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ł Smereka\Desktop\Zmiany\Regulamin wynagradzania\"/>
    </mc:Choice>
  </mc:AlternateContent>
  <bookViews>
    <workbookView xWindow="0" yWindow="0" windowWidth="23040" windowHeight="8616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K21" i="1"/>
  <c r="J21" i="1"/>
  <c r="F21" i="1"/>
  <c r="E21" i="1"/>
  <c r="D21" i="1"/>
  <c r="L20" i="1"/>
  <c r="K20" i="1"/>
  <c r="J20" i="1"/>
  <c r="F20" i="1"/>
  <c r="E20" i="1"/>
  <c r="D20" i="1"/>
  <c r="L19" i="1"/>
  <c r="K19" i="1"/>
  <c r="F19" i="1"/>
  <c r="E19" i="1"/>
  <c r="D19" i="1"/>
  <c r="L18" i="1"/>
  <c r="K18" i="1"/>
  <c r="F18" i="1"/>
  <c r="E18" i="1"/>
  <c r="D18" i="1"/>
  <c r="F17" i="1"/>
  <c r="E17" i="1"/>
  <c r="D17" i="1"/>
  <c r="L16" i="1"/>
  <c r="K16" i="1"/>
  <c r="J16" i="1"/>
  <c r="F16" i="1"/>
  <c r="E16" i="1"/>
  <c r="D16" i="1"/>
  <c r="L15" i="1"/>
  <c r="K15" i="1"/>
  <c r="J15" i="1"/>
  <c r="F15" i="1"/>
  <c r="E15" i="1"/>
  <c r="D15" i="1"/>
  <c r="L14" i="1"/>
  <c r="K14" i="1"/>
  <c r="J14" i="1"/>
  <c r="F14" i="1"/>
  <c r="E14" i="1"/>
  <c r="D14" i="1"/>
  <c r="L13" i="1"/>
  <c r="K13" i="1"/>
  <c r="J13" i="1"/>
  <c r="F13" i="1"/>
  <c r="E13" i="1"/>
  <c r="D13" i="1"/>
  <c r="L12" i="1"/>
  <c r="K12" i="1"/>
  <c r="J12" i="1"/>
  <c r="F12" i="1"/>
  <c r="E12" i="1"/>
  <c r="D12" i="1"/>
  <c r="O11" i="1"/>
  <c r="N11" i="1"/>
  <c r="M11" i="1"/>
  <c r="K11" i="1"/>
  <c r="I11" i="1"/>
  <c r="H11" i="1"/>
  <c r="G11" i="1"/>
  <c r="L9" i="1"/>
  <c r="L11" i="1" s="1"/>
  <c r="K9" i="1"/>
  <c r="J9" i="1"/>
  <c r="J11" i="1" s="1"/>
  <c r="F9" i="1"/>
  <c r="F11" i="1" s="1"/>
  <c r="E9" i="1"/>
  <c r="E11" i="1" s="1"/>
  <c r="D9" i="1"/>
  <c r="D11" i="1" s="1"/>
</calcChain>
</file>

<file path=xl/sharedStrings.xml><?xml version="1.0" encoding="utf-8"?>
<sst xmlns="http://schemas.openxmlformats.org/spreadsheetml/2006/main" count="58" uniqueCount="50">
  <si>
    <t>stawka prof.</t>
  </si>
  <si>
    <t>Tabela kalkulacji wysokości dodatku  uzupełniającego</t>
  </si>
  <si>
    <t>Kryteria kalkulacji wysokości dodatku uzupełniającego</t>
  </si>
  <si>
    <t>Rola pracownika w przedsięwzięciu</t>
  </si>
  <si>
    <t>STAWKI GODZIONOWE (ZA 45 MINUT PRACY)</t>
  </si>
  <si>
    <t>początkujący kierownik</t>
  </si>
  <si>
    <t>kierownik</t>
  </si>
  <si>
    <t>doświadczony kierownik</t>
  </si>
  <si>
    <t>początkujący członek zespołu</t>
  </si>
  <si>
    <t>członek zespołu</t>
  </si>
  <si>
    <t>doświadczony członek 
zespołu</t>
  </si>
  <si>
    <t xml:space="preserve">pomocniczy członek zespołu </t>
  </si>
  <si>
    <t>menedżer projektu/ kierownik merytoryczny</t>
  </si>
  <si>
    <t>doświadczony menedżer projektu/ kierownik merytoryczny</t>
  </si>
  <si>
    <t xml:space="preserve">początkujący wykładowca </t>
  </si>
  <si>
    <t xml:space="preserve">wykładowca </t>
  </si>
  <si>
    <t>doświadczony wykładowca</t>
  </si>
  <si>
    <t>z wykształceniem wyższym posiadająca doświadczenie zawodowe w zakresie kierowania zespołem i przedsięwzięciem do 6 lat</t>
  </si>
  <si>
    <t>z wykształceniem wyższym posiadająca doświadczenie zawodowe w zakresie kierowania zespołem i przedsięwzięciem powyżej 6 lat do 12 lat</t>
  </si>
  <si>
    <t>z wykształceniem wyższym posiadająca doświadczenie zawodowe w zakresie kierowania zespołem i przedsięwzięciem powyżej 12 lat</t>
  </si>
  <si>
    <t>osoba wykonująca merytoryczne zadania</t>
  </si>
  <si>
    <t>osoba wykonująca merytoryczne zadania, po obronie doktoratu albo posiadająca wykształcenie wyższe i doświadczenie zawodowe w danym obszarze powyżej 10 lat</t>
  </si>
  <si>
    <t>osoba wykonująca merytoryczne zadania, powyżej 5 lat po doktoracie albo posiadająca wykształcenie wyższe i doświadczenie zawodowe w danym obszarze powyżej 15 lat</t>
  </si>
  <si>
    <t>osoba wykonująca prace o charakterze powtarzalnym
i pomocniczym (np. pracownik administracyjny, techniczny)</t>
  </si>
  <si>
    <t>z wykształceniem wyższym posiadająca doświadczenie zawodowe w zakresie kierowania zespołem i przedsięwzięciem do 10 lat</t>
  </si>
  <si>
    <t>z wykształceniem wyższym posiadająca doświadczenie zawodowe w zakresie kierowania zespołem i przedsięwzięciem powyżej 10 lat</t>
  </si>
  <si>
    <t>doktorant, osoba z wykształceniem wyższym i doświadczeniem zawodowym do 5 lat (w tym lektor, tutor, opiekun grupy, opiekun projektów studenckich, szkoleniowiec, trener, coach, mentor)</t>
  </si>
  <si>
    <t xml:space="preserve">osoba ze stopniem doktora lub z co najmniej 5-10 lat doświadczeniem zawodowym (w tym lektor, tutor, opiekun grupy, opiekun projektów studenckich, szkoleniowiec, trener, coach, mentor) </t>
  </si>
  <si>
    <t xml:space="preserve">osoba z co najmniej tytułem doktora habilitowanego lub z co najmniej 10 letnim doświadczeniem zawodowym (w tym lektor, tutor, opiekun grupy, opiekun projektów studenckich, szkoleniowiec, trener, coach, mentor) </t>
  </si>
  <si>
    <t>Rola</t>
  </si>
  <si>
    <t>Stawki określone kwotowo w odniesieniu do roli w przedsięwzięciu</t>
  </si>
  <si>
    <t xml:space="preserve">minimalnego wynagrodzenia zasadniczego profesora obowiązującego w UEW </t>
  </si>
  <si>
    <t>Kwota na dzień 20.07.2020</t>
  </si>
  <si>
    <t>Wysokość budżetu przedsięwzięcia będącego w odpowiedzialności UEW</t>
  </si>
  <si>
    <t>do 500 tys. PLN</t>
  </si>
  <si>
    <t>500 tys. - 1 mln PLN</t>
  </si>
  <si>
    <t>1 mln - 5 mln PLN</t>
  </si>
  <si>
    <t>5 mln - 10 mln PLN</t>
  </si>
  <si>
    <t xml:space="preserve">10 mln PLN i więcej </t>
  </si>
  <si>
    <t>Przedsięwzięcie realizowane w konsorcjum oraz pełniona przez UEW i odpowiedzialność za budżet</t>
  </si>
  <si>
    <t>UEW koordynuje tylko własne prace, odpowiedzialność finansowa za budżet UEW, UEW partnerem</t>
  </si>
  <si>
    <t>UEW koordynuje prace całego partnerstwa, odpowiedzialność finansowa za budżet UEW, UEW liderem</t>
  </si>
  <si>
    <t>UEW koordynuje prace całego partnerstwa, odpowiedzialność finansowa za budżet partnerstwa, UEW liderem</t>
  </si>
  <si>
    <t>Zasięg przedsięwzięcia</t>
  </si>
  <si>
    <t>Międzynarodowy* zasięg przedsięwzięcia</t>
  </si>
  <si>
    <t>Pracownik z zagranicy</t>
  </si>
  <si>
    <t>Przedsięwzięcie, którego głównym językiem jest język obcy</t>
  </si>
  <si>
    <t>* międzynarodowy zasięg - jeżeli partnerstwo w ponad 50% stanowią partnerzy z zagranicy lub przedsięwzięcie finansowane jest w całości przez instytucje zagraniczne</t>
  </si>
  <si>
    <t>Załącznik nr 19 do Regulaminu wynagradzania pracowników UEW</t>
  </si>
  <si>
    <t>Załącznik do Zarządzenia Rektora nr 113/2021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</si>
</sst>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0" borderId="0" xfId="0" applyFont="1"/>
    <xf numFmtId="9" fontId="0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10" fontId="6" fillId="6" borderId="15" xfId="0" applyNumberFormat="1" applyFont="1" applyFill="1" applyBorder="1" applyAlignment="1">
      <alignment wrapText="1"/>
    </xf>
    <xf numFmtId="4" fontId="6" fillId="6" borderId="16" xfId="0" applyNumberFormat="1" applyFont="1" applyFill="1" applyBorder="1"/>
    <xf numFmtId="4" fontId="6" fillId="6" borderId="15" xfId="0" applyNumberFormat="1" applyFont="1" applyFill="1" applyBorder="1"/>
    <xf numFmtId="4" fontId="6" fillId="6" borderId="20" xfId="0" applyNumberFormat="1" applyFont="1" applyFill="1" applyBorder="1" applyAlignment="1">
      <alignment wrapText="1"/>
    </xf>
    <xf numFmtId="4" fontId="6" fillId="6" borderId="21" xfId="0" applyNumberFormat="1" applyFont="1" applyFill="1" applyBorder="1" applyAlignment="1">
      <alignment wrapText="1"/>
    </xf>
    <xf numFmtId="4" fontId="6" fillId="4" borderId="25" xfId="0" applyNumberFormat="1" applyFont="1" applyFill="1" applyBorder="1" applyAlignment="1">
      <alignment wrapText="1"/>
    </xf>
    <xf numFmtId="4" fontId="6" fillId="4" borderId="26" xfId="0" applyNumberFormat="1" applyFont="1" applyFill="1" applyBorder="1"/>
    <xf numFmtId="4" fontId="6" fillId="4" borderId="25" xfId="0" applyNumberFormat="1" applyFont="1" applyFill="1" applyBorder="1"/>
    <xf numFmtId="4" fontId="6" fillId="0" borderId="2" xfId="0" applyNumberFormat="1" applyFont="1" applyBorder="1"/>
    <xf numFmtId="4" fontId="6" fillId="0" borderId="28" xfId="0" applyNumberFormat="1" applyFont="1" applyBorder="1"/>
    <xf numFmtId="4" fontId="6" fillId="6" borderId="7" xfId="0" applyNumberFormat="1" applyFont="1" applyFill="1" applyBorder="1"/>
    <xf numFmtId="4" fontId="6" fillId="6" borderId="8" xfId="0" applyNumberFormat="1" applyFont="1" applyFill="1" applyBorder="1"/>
    <xf numFmtId="4" fontId="6" fillId="0" borderId="7" xfId="0" applyNumberFormat="1" applyFont="1" applyBorder="1"/>
    <xf numFmtId="4" fontId="6" fillId="0" borderId="8" xfId="0" applyNumberFormat="1" applyFont="1" applyBorder="1"/>
    <xf numFmtId="4" fontId="6" fillId="0" borderId="10" xfId="0" applyNumberFormat="1" applyFont="1" applyBorder="1"/>
    <xf numFmtId="4" fontId="6" fillId="0" borderId="11" xfId="0" applyNumberFormat="1" applyFont="1" applyBorder="1"/>
    <xf numFmtId="4" fontId="6" fillId="6" borderId="2" xfId="0" applyNumberFormat="1" applyFont="1" applyFill="1" applyBorder="1"/>
    <xf numFmtId="4" fontId="6" fillId="6" borderId="28" xfId="0" applyNumberFormat="1" applyFont="1" applyFill="1" applyBorder="1"/>
    <xf numFmtId="4" fontId="6" fillId="6" borderId="10" xfId="0" applyNumberFormat="1" applyFont="1" applyFill="1" applyBorder="1"/>
    <xf numFmtId="4" fontId="6" fillId="6" borderId="11" xfId="0" applyNumberFormat="1" applyFont="1" applyFill="1" applyBorder="1"/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3" borderId="6" xfId="0" applyFont="1" applyFill="1" applyBorder="1" applyAlignment="1">
      <alignment horizontal="center" vertical="center" textRotation="90" wrapText="1"/>
    </xf>
    <xf numFmtId="0" fontId="6" fillId="3" borderId="9" xfId="0" applyFont="1" applyFill="1" applyBorder="1" applyAlignment="1">
      <alignment horizontal="center" vertical="center" textRotation="90" wrapText="1"/>
    </xf>
    <xf numFmtId="0" fontId="6" fillId="6" borderId="4" xfId="0" applyFont="1" applyFill="1" applyBorder="1" applyAlignment="1">
      <alignment horizontal="left" vertical="center" wrapText="1"/>
    </xf>
    <xf numFmtId="0" fontId="6" fillId="6" borderId="27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6" borderId="31" xfId="0" applyFont="1" applyFill="1" applyBorder="1" applyAlignment="1">
      <alignment horizontal="left" vertical="center" wrapText="1"/>
    </xf>
    <xf numFmtId="0" fontId="6" fillId="6" borderId="32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 textRotation="90" wrapText="1"/>
    </xf>
    <xf numFmtId="0" fontId="6" fillId="3" borderId="17" xfId="0" applyFont="1" applyFill="1" applyBorder="1" applyAlignment="1">
      <alignment horizontal="center" vertical="center" textRotation="90" wrapText="1"/>
    </xf>
    <xf numFmtId="0" fontId="6" fillId="3" borderId="22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6" borderId="29" xfId="0" applyFont="1" applyFill="1" applyBorder="1" applyAlignment="1">
      <alignment horizontal="left" vertical="center" wrapText="1"/>
    </xf>
    <xf numFmtId="0" fontId="6" fillId="6" borderId="30" xfId="0" applyFont="1" applyFill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22" xfId="0" applyFont="1" applyFill="1" applyBorder="1" applyAlignment="1">
      <alignment horizontal="center" vertical="center" textRotation="90"/>
    </xf>
    <xf numFmtId="0" fontId="6" fillId="6" borderId="13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left" vertical="center" wrapText="1"/>
    </xf>
    <xf numFmtId="0" fontId="6" fillId="6" borderId="18" xfId="0" applyFont="1" applyFill="1" applyBorder="1" applyAlignment="1">
      <alignment horizontal="left" vertical="center" wrapText="1"/>
    </xf>
    <xf numFmtId="0" fontId="6" fillId="6" borderId="19" xfId="0" applyFont="1" applyFill="1" applyBorder="1" applyAlignment="1">
      <alignment horizontal="left" vertical="center" wrapText="1"/>
    </xf>
    <xf numFmtId="0" fontId="6" fillId="4" borderId="23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view="pageBreakPreview" topLeftCell="A2" zoomScale="60" zoomScaleNormal="100" workbookViewId="0">
      <selection activeCell="N3" sqref="N3"/>
    </sheetView>
  </sheetViews>
  <sheetFormatPr defaultRowHeight="14.4" x14ac:dyDescent="0.3"/>
  <cols>
    <col min="2" max="2" width="19.44140625" customWidth="1"/>
    <col min="3" max="3" width="18.6640625" customWidth="1"/>
    <col min="4" max="4" width="18.5546875" customWidth="1"/>
    <col min="5" max="5" width="20.6640625" customWidth="1"/>
    <col min="6" max="7" width="20.44140625" customWidth="1"/>
    <col min="8" max="8" width="27.109375" customWidth="1"/>
    <col min="9" max="9" width="22.5546875" customWidth="1"/>
    <col min="10" max="10" width="18.88671875" customWidth="1"/>
    <col min="11" max="11" width="17.6640625" customWidth="1"/>
    <col min="12" max="12" width="17.109375" customWidth="1"/>
    <col min="13" max="13" width="22.5546875" customWidth="1"/>
    <col min="14" max="14" width="21" customWidth="1"/>
    <col min="15" max="15" width="21.109375" customWidth="1"/>
    <col min="16" max="16" width="12.6640625" customWidth="1"/>
  </cols>
  <sheetData>
    <row r="1" spans="1:15" ht="18" hidden="1" x14ac:dyDescent="0.35">
      <c r="F1" s="1">
        <v>6410</v>
      </c>
      <c r="G1" t="s">
        <v>0</v>
      </c>
    </row>
    <row r="2" spans="1:15" ht="15.6" x14ac:dyDescent="0.3">
      <c r="B2" s="2" t="s">
        <v>48</v>
      </c>
      <c r="C2" s="2"/>
      <c r="D2" s="2"/>
      <c r="H2" s="3"/>
      <c r="I2" s="4"/>
    </row>
    <row r="3" spans="1:15" x14ac:dyDescent="0.3">
      <c r="H3" s="3"/>
      <c r="I3" s="3"/>
      <c r="N3" t="s">
        <v>49</v>
      </c>
    </row>
    <row r="4" spans="1:15" ht="18" x14ac:dyDescent="0.35">
      <c r="B4" s="5" t="s">
        <v>1</v>
      </c>
    </row>
    <row r="5" spans="1:15" ht="18.600000000000001" thickBot="1" x14ac:dyDescent="0.4">
      <c r="F5" s="6"/>
      <c r="I5" s="2"/>
    </row>
    <row r="6" spans="1:15" x14ac:dyDescent="0.3">
      <c r="B6" s="54" t="s">
        <v>2</v>
      </c>
      <c r="C6" s="57" t="s">
        <v>3</v>
      </c>
      <c r="D6" s="60"/>
      <c r="E6" s="60"/>
      <c r="F6" s="60"/>
      <c r="G6" s="60"/>
      <c r="H6" s="60"/>
      <c r="I6" s="60"/>
      <c r="J6" s="60"/>
      <c r="K6" s="60"/>
      <c r="L6" s="60"/>
      <c r="M6" s="61" t="s">
        <v>4</v>
      </c>
      <c r="N6" s="62"/>
      <c r="O6" s="63"/>
    </row>
    <row r="7" spans="1:15" ht="30.6" x14ac:dyDescent="0.3">
      <c r="B7" s="55"/>
      <c r="C7" s="58"/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8" t="s">
        <v>14</v>
      </c>
      <c r="N7" s="7" t="s">
        <v>15</v>
      </c>
      <c r="O7" s="8" t="s">
        <v>16</v>
      </c>
    </row>
    <row r="8" spans="1:15" ht="82.2" thickBot="1" x14ac:dyDescent="0.35">
      <c r="B8" s="56"/>
      <c r="C8" s="59"/>
      <c r="D8" s="9" t="s">
        <v>17</v>
      </c>
      <c r="E8" s="9" t="s">
        <v>18</v>
      </c>
      <c r="F8" s="9" t="s">
        <v>19</v>
      </c>
      <c r="G8" s="9" t="s">
        <v>20</v>
      </c>
      <c r="H8" s="9" t="s">
        <v>21</v>
      </c>
      <c r="I8" s="9" t="s">
        <v>22</v>
      </c>
      <c r="J8" s="9" t="s">
        <v>23</v>
      </c>
      <c r="K8" s="9" t="s">
        <v>24</v>
      </c>
      <c r="L8" s="9" t="s">
        <v>25</v>
      </c>
      <c r="M8" s="10" t="s">
        <v>26</v>
      </c>
      <c r="N8" s="9" t="s">
        <v>27</v>
      </c>
      <c r="O8" s="10" t="s">
        <v>28</v>
      </c>
    </row>
    <row r="9" spans="1:15" ht="13.5" customHeight="1" x14ac:dyDescent="0.3">
      <c r="A9" s="64" t="s">
        <v>29</v>
      </c>
      <c r="B9" s="67" t="s">
        <v>30</v>
      </c>
      <c r="C9" s="68"/>
      <c r="D9" s="11">
        <f>(40+55)%</f>
        <v>0.95</v>
      </c>
      <c r="E9" s="11">
        <f>(50+55)%</f>
        <v>1.05</v>
      </c>
      <c r="F9" s="11">
        <f>(60+55)%</f>
        <v>1.1499999999999999</v>
      </c>
      <c r="G9" s="11">
        <v>1.5</v>
      </c>
      <c r="H9" s="11">
        <v>1.75</v>
      </c>
      <c r="I9" s="11">
        <v>2.1</v>
      </c>
      <c r="J9" s="11">
        <f>(35+50)%</f>
        <v>0.85</v>
      </c>
      <c r="K9" s="11">
        <f>(45+50)%</f>
        <v>0.95</v>
      </c>
      <c r="L9" s="11">
        <f>(55+50)%</f>
        <v>1.05</v>
      </c>
      <c r="M9" s="12">
        <v>69</v>
      </c>
      <c r="N9" s="13">
        <v>85</v>
      </c>
      <c r="O9" s="12">
        <v>116</v>
      </c>
    </row>
    <row r="10" spans="1:15" ht="42" x14ac:dyDescent="0.3">
      <c r="A10" s="65"/>
      <c r="B10" s="69"/>
      <c r="C10" s="70"/>
      <c r="D10" s="14" t="s">
        <v>31</v>
      </c>
      <c r="E10" s="14" t="s">
        <v>31</v>
      </c>
      <c r="F10" s="14" t="s">
        <v>31</v>
      </c>
      <c r="G10" s="14" t="s">
        <v>31</v>
      </c>
      <c r="H10" s="14" t="s">
        <v>31</v>
      </c>
      <c r="I10" s="14" t="s">
        <v>31</v>
      </c>
      <c r="J10" s="14" t="s">
        <v>31</v>
      </c>
      <c r="K10" s="14" t="s">
        <v>31</v>
      </c>
      <c r="L10" s="14" t="s">
        <v>31</v>
      </c>
      <c r="M10" s="14"/>
      <c r="N10" s="14"/>
      <c r="O10" s="15"/>
    </row>
    <row r="11" spans="1:15" ht="15" thickBot="1" x14ac:dyDescent="0.35">
      <c r="A11" s="66"/>
      <c r="B11" s="71" t="s">
        <v>32</v>
      </c>
      <c r="C11" s="72"/>
      <c r="D11" s="16">
        <f t="shared" ref="D11:L11" si="0">D9*$F$1</f>
        <v>6089.5</v>
      </c>
      <c r="E11" s="16">
        <f t="shared" si="0"/>
        <v>6730.5</v>
      </c>
      <c r="F11" s="16">
        <f t="shared" si="0"/>
        <v>7371.4999999999991</v>
      </c>
      <c r="G11" s="16">
        <f t="shared" si="0"/>
        <v>9615</v>
      </c>
      <c r="H11" s="16">
        <f t="shared" si="0"/>
        <v>11217.5</v>
      </c>
      <c r="I11" s="16">
        <f t="shared" si="0"/>
        <v>13461</v>
      </c>
      <c r="J11" s="16">
        <f t="shared" si="0"/>
        <v>5448.5</v>
      </c>
      <c r="K11" s="16">
        <f t="shared" si="0"/>
        <v>6089.5</v>
      </c>
      <c r="L11" s="16">
        <f t="shared" si="0"/>
        <v>6730.5</v>
      </c>
      <c r="M11" s="17">
        <f>M9</f>
        <v>69</v>
      </c>
      <c r="N11" s="18">
        <f>N9</f>
        <v>85</v>
      </c>
      <c r="O11" s="17">
        <f>O9</f>
        <v>116</v>
      </c>
    </row>
    <row r="12" spans="1:15" x14ac:dyDescent="0.3">
      <c r="A12" s="36" t="s">
        <v>33</v>
      </c>
      <c r="B12" s="48" t="s">
        <v>34</v>
      </c>
      <c r="C12" s="49"/>
      <c r="D12" s="19">
        <f>1.5*600</f>
        <v>900</v>
      </c>
      <c r="E12" s="19">
        <f>1.5*800</f>
        <v>1200</v>
      </c>
      <c r="F12" s="19">
        <f>1.5*1000</f>
        <v>1500</v>
      </c>
      <c r="G12" s="19">
        <v>1600</v>
      </c>
      <c r="H12" s="19">
        <v>2400</v>
      </c>
      <c r="I12" s="19">
        <v>3200</v>
      </c>
      <c r="J12" s="19">
        <f>1.5*600</f>
        <v>900</v>
      </c>
      <c r="K12" s="19">
        <f>1.5*720</f>
        <v>1080</v>
      </c>
      <c r="L12" s="19">
        <f>1.5*800</f>
        <v>1200</v>
      </c>
      <c r="M12" s="20"/>
      <c r="N12" s="19"/>
      <c r="O12" s="20"/>
    </row>
    <row r="13" spans="1:15" x14ac:dyDescent="0.3">
      <c r="A13" s="37"/>
      <c r="B13" s="50" t="s">
        <v>35</v>
      </c>
      <c r="C13" s="51"/>
      <c r="D13" s="21">
        <f>1.5*900</f>
        <v>1350</v>
      </c>
      <c r="E13" s="21">
        <f>1.5*1200</f>
        <v>1800</v>
      </c>
      <c r="F13" s="21">
        <f>1.5*1500</f>
        <v>2250</v>
      </c>
      <c r="G13" s="21">
        <v>2400</v>
      </c>
      <c r="H13" s="21">
        <v>3600</v>
      </c>
      <c r="I13" s="21">
        <v>4800</v>
      </c>
      <c r="J13" s="21">
        <f>1.5*900</f>
        <v>1350</v>
      </c>
      <c r="K13" s="21">
        <f>1.5*1100</f>
        <v>1650</v>
      </c>
      <c r="L13" s="21">
        <f>1.5*1200</f>
        <v>1800</v>
      </c>
      <c r="M13" s="22"/>
      <c r="N13" s="21"/>
      <c r="O13" s="22"/>
    </row>
    <row r="14" spans="1:15" x14ac:dyDescent="0.3">
      <c r="A14" s="37"/>
      <c r="B14" s="41" t="s">
        <v>36</v>
      </c>
      <c r="C14" s="42"/>
      <c r="D14" s="23">
        <f>1.5*1200</f>
        <v>1800</v>
      </c>
      <c r="E14" s="23">
        <f>1.5*1600</f>
        <v>2400</v>
      </c>
      <c r="F14" s="23">
        <f>1.5*2000</f>
        <v>3000</v>
      </c>
      <c r="G14" s="23">
        <v>3200</v>
      </c>
      <c r="H14" s="23">
        <v>4800</v>
      </c>
      <c r="I14" s="23">
        <v>6700</v>
      </c>
      <c r="J14" s="23">
        <f>1.5*1200</f>
        <v>1800</v>
      </c>
      <c r="K14" s="23">
        <f>1.5*1430</f>
        <v>2145</v>
      </c>
      <c r="L14" s="23">
        <f>1.5*1580</f>
        <v>2370</v>
      </c>
      <c r="M14" s="24"/>
      <c r="N14" s="23"/>
      <c r="O14" s="24"/>
    </row>
    <row r="15" spans="1:15" x14ac:dyDescent="0.3">
      <c r="A15" s="37"/>
      <c r="B15" s="50" t="s">
        <v>37</v>
      </c>
      <c r="C15" s="51"/>
      <c r="D15" s="21">
        <f>1.5*1500</f>
        <v>2250</v>
      </c>
      <c r="E15" s="21">
        <f>1.5*2000</f>
        <v>3000</v>
      </c>
      <c r="F15" s="21">
        <f>1.5*2500</f>
        <v>3750</v>
      </c>
      <c r="G15" s="21">
        <v>4000</v>
      </c>
      <c r="H15" s="21">
        <v>6000</v>
      </c>
      <c r="I15" s="21">
        <v>8000</v>
      </c>
      <c r="J15" s="21">
        <f>1.5*1500</f>
        <v>2250</v>
      </c>
      <c r="K15" s="21">
        <f>1.5*1780</f>
        <v>2670</v>
      </c>
      <c r="L15" s="21">
        <f>1.5*1900</f>
        <v>2850</v>
      </c>
      <c r="M15" s="22"/>
      <c r="N15" s="21"/>
      <c r="O15" s="22"/>
    </row>
    <row r="16" spans="1:15" ht="15" thickBot="1" x14ac:dyDescent="0.35">
      <c r="A16" s="38"/>
      <c r="B16" s="52" t="s">
        <v>38</v>
      </c>
      <c r="C16" s="53"/>
      <c r="D16" s="25">
        <f>1.5*1800</f>
        <v>2700</v>
      </c>
      <c r="E16" s="25">
        <f>1.5*2400</f>
        <v>3600</v>
      </c>
      <c r="F16" s="25">
        <f>1.5*3000</f>
        <v>4500</v>
      </c>
      <c r="G16" s="25">
        <v>4800</v>
      </c>
      <c r="H16" s="25">
        <v>7200</v>
      </c>
      <c r="I16" s="25">
        <v>9600</v>
      </c>
      <c r="J16" s="25">
        <f>1.5*1800</f>
        <v>2700</v>
      </c>
      <c r="K16" s="25">
        <f>1.5*2150</f>
        <v>3225</v>
      </c>
      <c r="L16" s="25">
        <f>1.5*2300</f>
        <v>3450</v>
      </c>
      <c r="M16" s="26"/>
      <c r="N16" s="25"/>
      <c r="O16" s="26"/>
    </row>
    <row r="17" spans="1:15" ht="45" customHeight="1" x14ac:dyDescent="0.3">
      <c r="A17" s="36" t="s">
        <v>39</v>
      </c>
      <c r="B17" s="39" t="s">
        <v>40</v>
      </c>
      <c r="C17" s="40"/>
      <c r="D17" s="27">
        <f>1.5*300</f>
        <v>450</v>
      </c>
      <c r="E17" s="27">
        <f>1.5*400</f>
        <v>600</v>
      </c>
      <c r="F17" s="27">
        <f>1.5*500</f>
        <v>750</v>
      </c>
      <c r="G17" s="27">
        <v>0</v>
      </c>
      <c r="H17" s="27">
        <v>0</v>
      </c>
      <c r="I17" s="27">
        <v>0</v>
      </c>
      <c r="J17" s="27">
        <v>0</v>
      </c>
      <c r="K17" s="27">
        <v>400</v>
      </c>
      <c r="L17" s="27">
        <v>500</v>
      </c>
      <c r="M17" s="28"/>
      <c r="N17" s="27"/>
      <c r="O17" s="28"/>
    </row>
    <row r="18" spans="1:15" ht="56.25" customHeight="1" x14ac:dyDescent="0.3">
      <c r="A18" s="37"/>
      <c r="B18" s="41" t="s">
        <v>41</v>
      </c>
      <c r="C18" s="42"/>
      <c r="D18" s="23">
        <f>1.5*600</f>
        <v>900</v>
      </c>
      <c r="E18" s="23">
        <f>1.5*800</f>
        <v>1200</v>
      </c>
      <c r="F18" s="23">
        <f>1.5*1000</f>
        <v>1500</v>
      </c>
      <c r="G18" s="23">
        <v>0</v>
      </c>
      <c r="H18" s="23">
        <v>0</v>
      </c>
      <c r="I18" s="23">
        <v>0</v>
      </c>
      <c r="J18" s="23">
        <v>0</v>
      </c>
      <c r="K18" s="23">
        <f>1.5*550</f>
        <v>825</v>
      </c>
      <c r="L18" s="23">
        <f>1.5*600</f>
        <v>900</v>
      </c>
      <c r="M18" s="24"/>
      <c r="N18" s="23"/>
      <c r="O18" s="24"/>
    </row>
    <row r="19" spans="1:15" ht="15" thickBot="1" x14ac:dyDescent="0.35">
      <c r="A19" s="38"/>
      <c r="B19" s="43" t="s">
        <v>42</v>
      </c>
      <c r="C19" s="44"/>
      <c r="D19" s="29">
        <f>1.5*800</f>
        <v>1200</v>
      </c>
      <c r="E19" s="29">
        <f>1.5*1000</f>
        <v>1500</v>
      </c>
      <c r="F19" s="29">
        <f>1.5*1500</f>
        <v>2250</v>
      </c>
      <c r="G19" s="29">
        <v>0</v>
      </c>
      <c r="H19" s="29">
        <v>0</v>
      </c>
      <c r="I19" s="29">
        <v>0</v>
      </c>
      <c r="J19" s="29">
        <v>0</v>
      </c>
      <c r="K19" s="29">
        <f>1.5*1100</f>
        <v>1650</v>
      </c>
      <c r="L19" s="29">
        <f>1.5*1200</f>
        <v>1800</v>
      </c>
      <c r="M19" s="30"/>
      <c r="N19" s="29"/>
      <c r="O19" s="30"/>
    </row>
    <row r="20" spans="1:15" ht="27.75" customHeight="1" x14ac:dyDescent="0.3">
      <c r="A20" s="45" t="s">
        <v>43</v>
      </c>
      <c r="B20" s="48" t="s">
        <v>44</v>
      </c>
      <c r="C20" s="49"/>
      <c r="D20" s="19">
        <f>1.5*1200</f>
        <v>1800</v>
      </c>
      <c r="E20" s="19">
        <f>1.5*1600</f>
        <v>2400</v>
      </c>
      <c r="F20" s="19">
        <f>1.5*2000</f>
        <v>3000</v>
      </c>
      <c r="G20" s="19">
        <v>2400</v>
      </c>
      <c r="H20" s="19">
        <v>4800</v>
      </c>
      <c r="I20" s="19">
        <v>6400</v>
      </c>
      <c r="J20" s="19">
        <f>1.5*1200</f>
        <v>1800</v>
      </c>
      <c r="K20" s="19">
        <f>1.5*1500</f>
        <v>2250</v>
      </c>
      <c r="L20" s="19">
        <f>1.5*1650</f>
        <v>2475</v>
      </c>
      <c r="M20" s="20"/>
      <c r="N20" s="19"/>
      <c r="O20" s="20"/>
    </row>
    <row r="21" spans="1:15" ht="27.75" customHeight="1" x14ac:dyDescent="0.3">
      <c r="A21" s="46"/>
      <c r="B21" s="50" t="s">
        <v>45</v>
      </c>
      <c r="C21" s="51"/>
      <c r="D21" s="21">
        <f>1.5*600</f>
        <v>900</v>
      </c>
      <c r="E21" s="21">
        <f>1.5*800</f>
        <v>1200</v>
      </c>
      <c r="F21" s="21">
        <f>1.5*1000</f>
        <v>1500</v>
      </c>
      <c r="G21" s="21">
        <v>600</v>
      </c>
      <c r="H21" s="21">
        <v>800</v>
      </c>
      <c r="I21" s="21">
        <v>1000</v>
      </c>
      <c r="J21" s="21">
        <f>1.5*800</f>
        <v>1200</v>
      </c>
      <c r="K21" s="21">
        <f>1.5*800</f>
        <v>1200</v>
      </c>
      <c r="L21" s="21">
        <f>1.5*1000</f>
        <v>1500</v>
      </c>
      <c r="M21" s="22">
        <v>15</v>
      </c>
      <c r="N21" s="21">
        <v>25</v>
      </c>
      <c r="O21" s="22">
        <v>30</v>
      </c>
    </row>
    <row r="22" spans="1:15" ht="15" thickBot="1" x14ac:dyDescent="0.35">
      <c r="A22" s="47"/>
      <c r="B22" s="52" t="s">
        <v>46</v>
      </c>
      <c r="C22" s="53"/>
      <c r="D22" s="25">
        <v>300</v>
      </c>
      <c r="E22" s="25">
        <v>300</v>
      </c>
      <c r="F22" s="25">
        <v>300</v>
      </c>
      <c r="G22" s="25">
        <v>300</v>
      </c>
      <c r="H22" s="25">
        <v>300</v>
      </c>
      <c r="I22" s="25">
        <v>300</v>
      </c>
      <c r="J22" s="25">
        <v>300</v>
      </c>
      <c r="K22" s="25">
        <v>300</v>
      </c>
      <c r="L22" s="25">
        <v>300</v>
      </c>
      <c r="M22" s="26">
        <v>10</v>
      </c>
      <c r="N22" s="25">
        <v>10</v>
      </c>
      <c r="O22" s="26">
        <v>10</v>
      </c>
    </row>
    <row r="23" spans="1:15" ht="15" thickBot="1" x14ac:dyDescent="0.35">
      <c r="B23" s="33" t="s">
        <v>47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5"/>
    </row>
    <row r="24" spans="1:15" x14ac:dyDescent="0.3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</sheetData>
  <mergeCells count="22">
    <mergeCell ref="B6:B8"/>
    <mergeCell ref="C6:C8"/>
    <mergeCell ref="D6:L6"/>
    <mergeCell ref="M6:O6"/>
    <mergeCell ref="A9:A11"/>
    <mergeCell ref="B9:C10"/>
    <mergeCell ref="B11:C11"/>
    <mergeCell ref="A12:A16"/>
    <mergeCell ref="B12:C12"/>
    <mergeCell ref="B13:C13"/>
    <mergeCell ref="B14:C14"/>
    <mergeCell ref="B15:C15"/>
    <mergeCell ref="B16:C16"/>
    <mergeCell ref="B23:O23"/>
    <mergeCell ref="A17:A19"/>
    <mergeCell ref="B17:C17"/>
    <mergeCell ref="B18:C18"/>
    <mergeCell ref="B19:C19"/>
    <mergeCell ref="A20:A22"/>
    <mergeCell ref="B20:C20"/>
    <mergeCell ref="B21:C21"/>
    <mergeCell ref="B22:C22"/>
  </mergeCells>
  <pageMargins left="0.7" right="0.7" top="0.75" bottom="0.75" header="0.3" footer="0.3"/>
  <pageSetup paperSize="9" scale="44" fitToHeight="0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jannowak</dc:creator>
  <cp:lastModifiedBy>Rafał Smereka</cp:lastModifiedBy>
  <cp:lastPrinted>2021-07-21T06:21:25Z</cp:lastPrinted>
  <dcterms:created xsi:type="dcterms:W3CDTF">2021-07-21T06:03:24Z</dcterms:created>
  <dcterms:modified xsi:type="dcterms:W3CDTF">2021-09-15T11:09:08Z</dcterms:modified>
</cp:coreProperties>
</file>